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pacity &amp; Overtime Forecast" state="visible" r:id="rId4"/>
    <sheet sheetId="2" name="Shift Scenario Modeler" state="visible" r:id="rId5"/>
  </sheets>
  <calcPr calcId="171027"/>
</workbook>
</file>

<file path=xl/sharedStrings.xml><?xml version="1.0" encoding="utf-8"?>
<sst xmlns="http://schemas.openxmlformats.org/spreadsheetml/2006/main" count="44" uniqueCount="39">
  <si>
    <t>Work Center</t>
  </si>
  <si>
    <t>Active Machines</t>
  </si>
  <si>
    <t>Standard Shift Pattern</t>
  </si>
  <si>
    <t>Regular Weekly Cap (Hrs)</t>
  </si>
  <si>
    <t>Weekly Demand Load (Hrs)</t>
  </si>
  <si>
    <t>Capacity Balance (Hrs)</t>
  </si>
  <si>
    <t>Utilisation %</t>
  </si>
  <si>
    <t>Overtime Required (Hrs)</t>
  </si>
  <si>
    <t>Overtime Labor Rate ($/h)</t>
  </si>
  <si>
    <t>Weekly Overtime Cost ($)</t>
  </si>
  <si>
    <t>CNC Milling (3 &amp; 4 Axis)</t>
  </si>
  <si>
    <t>2 Shifts (8h x 5d)</t>
  </si>
  <si>
    <t>5-Axis Machining Center</t>
  </si>
  <si>
    <t>CNC Turning / Lathe Cell</t>
  </si>
  <si>
    <t>1 Shift (8h x 5d)</t>
  </si>
  <si>
    <t>Sheet Metal Fiber Laser</t>
  </si>
  <si>
    <t>Press Brake Forming</t>
  </si>
  <si>
    <t>Manual Welding &amp; TIG Cell</t>
  </si>
  <si>
    <t>Wire EDM &amp; Grinding</t>
  </si>
  <si>
    <t>Lights-Out (24h x 7d)</t>
  </si>
  <si>
    <t>Quality &amp; CMM Inspection</t>
  </si>
  <si>
    <t>Scenario Name</t>
  </si>
  <si>
    <t>Shift Configuration</t>
  </si>
  <si>
    <t>Total Weekly Fleet Hours</t>
  </si>
  <si>
    <t>Required Headcount</t>
  </si>
  <si>
    <t>Estimated Weekly Payroll ($)</t>
  </si>
  <si>
    <t>Max Demand Supported (Hrs)</t>
  </si>
  <si>
    <t>Scenario 1: Single Shift (Base)</t>
  </si>
  <si>
    <t>1 Shift (8h x 5d = 40h/wk)</t>
  </si>
  <si>
    <t>$20,480.00</t>
  </si>
  <si>
    <t>544 Hours (85% Util)</t>
  </si>
  <si>
    <t>Scenario 2: Dual Shift with Overtime</t>
  </si>
  <si>
    <t>2 Shifts (16h x 5d = 80h/wk)</t>
  </si>
  <si>
    <t>$40,960.00</t>
  </si>
  <si>
    <t>1,088 Hours (85% Util)</t>
  </si>
  <si>
    <t>Scenario 3: 24/7 Continuous Crew</t>
  </si>
  <si>
    <t>3 Shifts (24h x 7d = 168h/wk)</t>
  </si>
  <si>
    <t>$88,700.00</t>
  </si>
  <si>
    <t>2,284 Hours (85% Util)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</si>
</sst>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$#,##0.00"/>
  </numFmts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374151"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2937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F4444"/>
  </sheetPr>
  <dimension ref="A1:J9"/>
  <sheetFormatPr defaultRowHeight="15" outlineLevelRow="0" outlineLevelCol="0" x14ac:dyDescent="55"/>
  <cols>
    <col min="1" max="1" width="22" customWidth="1"/>
    <col min="2" max="2" width="16" customWidth="1"/>
    <col min="3" max="3" width="20" customWidth="1"/>
    <col min="4" max="4" width="22" customWidth="1"/>
    <col min="5" max="5" width="24" customWidth="1"/>
    <col min="6" max="6" width="22" customWidth="1"/>
    <col min="7" max="7" width="16" customWidth="1"/>
    <col min="8" max="8" width="22" customWidth="1"/>
    <col min="9" max="10" width="24" customWidth="1"/>
  </cols>
  <sheetData>
    <row r="1" ht="28" customHeight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 spans="1:10" x14ac:dyDescent="0.25">
      <c r="A2" s="2" t="s">
        <v>10</v>
      </c>
      <c r="B2" s="2">
        <v>4</v>
      </c>
      <c r="C2" s="2" t="s">
        <v>11</v>
      </c>
      <c r="D2" s="2">
        <f>=B2*80</f>
      </c>
      <c r="E2" s="2">
        <v>365</v>
      </c>
      <c r="F2" s="2">
        <f>=D2-E2</f>
      </c>
      <c r="G2" s="3">
        <f>=E2/D2</f>
      </c>
      <c r="H2" s="2">
        <f>=IF(F2&lt;0,ABS(F2),0)</f>
      </c>
      <c r="I2" s="2">
        <v>48</v>
      </c>
      <c r="J2" s="4">
        <f>=H2*I2</f>
      </c>
    </row>
    <row r="3" ht="20" customHeight="1" spans="1:10" x14ac:dyDescent="0.25">
      <c r="A3" s="2" t="s">
        <v>12</v>
      </c>
      <c r="B3" s="2">
        <v>2</v>
      </c>
      <c r="C3" s="2" t="s">
        <v>11</v>
      </c>
      <c r="D3" s="2">
        <f>=B3*80</f>
      </c>
      <c r="E3" s="2">
        <v>188</v>
      </c>
      <c r="F3" s="2">
        <f>=D3-E3</f>
      </c>
      <c r="G3" s="3">
        <f>=E3/D3</f>
      </c>
      <c r="H3" s="2">
        <f>=IF(F3&lt;0,ABS(F3),0)</f>
      </c>
      <c r="I3" s="2">
        <v>62</v>
      </c>
      <c r="J3" s="4">
        <f>=H3*I3</f>
      </c>
    </row>
    <row r="4" ht="20" customHeight="1" spans="1:10" x14ac:dyDescent="0.25">
      <c r="A4" s="2" t="s">
        <v>13</v>
      </c>
      <c r="B4" s="2">
        <v>3</v>
      </c>
      <c r="C4" s="2" t="s">
        <v>14</v>
      </c>
      <c r="D4" s="2">
        <f>=B4*40</f>
      </c>
      <c r="E4" s="2">
        <v>115</v>
      </c>
      <c r="F4" s="2">
        <f>=D4-E4</f>
      </c>
      <c r="G4" s="3">
        <f>=E4/D4</f>
      </c>
      <c r="H4" s="2">
        <f>=IF(F4&lt;0,ABS(F4),0)</f>
      </c>
      <c r="I4" s="2">
        <v>44</v>
      </c>
      <c r="J4" s="4">
        <f>=H4*I4</f>
      </c>
    </row>
    <row r="5" ht="20" customHeight="1" spans="1:10" x14ac:dyDescent="0.25">
      <c r="A5" s="2" t="s">
        <v>15</v>
      </c>
      <c r="B5" s="2">
        <v>1</v>
      </c>
      <c r="C5" s="2" t="s">
        <v>11</v>
      </c>
      <c r="D5" s="2">
        <f>=B5*80</f>
      </c>
      <c r="E5" s="2">
        <v>74</v>
      </c>
      <c r="F5" s="2">
        <f>=D5-E5</f>
      </c>
      <c r="G5" s="3">
        <f>=E5/D5</f>
      </c>
      <c r="H5" s="2">
        <f>=IF(F5&lt;0,ABS(F5),0)</f>
      </c>
      <c r="I5" s="2">
        <v>52</v>
      </c>
      <c r="J5" s="4">
        <f>=H5*I5</f>
      </c>
    </row>
    <row r="6" ht="20" customHeight="1" spans="1:10" x14ac:dyDescent="0.25">
      <c r="A6" s="2" t="s">
        <v>16</v>
      </c>
      <c r="B6" s="2">
        <v>2</v>
      </c>
      <c r="C6" s="2" t="s">
        <v>14</v>
      </c>
      <c r="D6" s="2">
        <f>=B6*40</f>
      </c>
      <c r="E6" s="2">
        <v>92</v>
      </c>
      <c r="F6" s="2">
        <f>=D6-E6</f>
      </c>
      <c r="G6" s="3">
        <f>=E6/D6</f>
      </c>
      <c r="H6" s="2">
        <f>=IF(F6&lt;0,ABS(F6),0)</f>
      </c>
      <c r="I6" s="2">
        <v>42</v>
      </c>
      <c r="J6" s="4">
        <f>=H6*I6</f>
      </c>
    </row>
    <row r="7" ht="20" customHeight="1" spans="1:10" x14ac:dyDescent="0.25">
      <c r="A7" s="2" t="s">
        <v>17</v>
      </c>
      <c r="B7" s="2">
        <v>3</v>
      </c>
      <c r="C7" s="2" t="s">
        <v>14</v>
      </c>
      <c r="D7" s="2">
        <f>=B7*40</f>
      </c>
      <c r="E7" s="2">
        <v>105</v>
      </c>
      <c r="F7" s="2">
        <f>=D7-E7</f>
      </c>
      <c r="G7" s="3">
        <f>=E7/D7</f>
      </c>
      <c r="H7" s="2">
        <f>=IF(F7&lt;0,ABS(F7),0)</f>
      </c>
      <c r="I7" s="2">
        <v>38</v>
      </c>
      <c r="J7" s="4">
        <f>=H7*I7</f>
      </c>
    </row>
    <row r="8" ht="20" customHeight="1" spans="1:10" x14ac:dyDescent="0.25">
      <c r="A8" s="2" t="s">
        <v>18</v>
      </c>
      <c r="B8" s="2">
        <v>2</v>
      </c>
      <c r="C8" s="2" t="s">
        <v>19</v>
      </c>
      <c r="D8" s="2">
        <f>=B8*168</f>
      </c>
      <c r="E8" s="2">
        <v>290</v>
      </c>
      <c r="F8" s="2">
        <f>=D8-E8</f>
      </c>
      <c r="G8" s="3">
        <f>=E8/D8</f>
      </c>
      <c r="H8" s="2">
        <f>=IF(F8&lt;0,ABS(F8),0)</f>
      </c>
      <c r="I8" s="2">
        <v>50</v>
      </c>
      <c r="J8" s="4">
        <f>=H8*I8</f>
      </c>
    </row>
    <row r="9" ht="20" customHeight="1" spans="1:10" x14ac:dyDescent="0.25">
      <c r="A9" s="2" t="s">
        <v>20</v>
      </c>
      <c r="B9" s="2">
        <v>1</v>
      </c>
      <c r="C9" s="2" t="s">
        <v>14</v>
      </c>
      <c r="D9" s="2">
        <f>=B9*40</f>
      </c>
      <c r="E9" s="2">
        <v>44</v>
      </c>
      <c r="F9" s="2">
        <f>=D9-E9</f>
      </c>
      <c r="G9" s="3">
        <f>=E9/D9</f>
      </c>
      <c r="H9" s="2">
        <f>=IF(F9&lt;0,ABS(F9),0)</f>
      </c>
      <c r="I9" s="2">
        <v>45</v>
      </c>
      <c r="J9" s="4">
        <f>=H9*I9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1" width="24" customWidth="1"/>
    <col min="2" max="2" width="22" customWidth="1"/>
    <col min="3" max="3" width="24" customWidth="1"/>
    <col min="4" max="4" width="20" customWidth="1"/>
    <col min="5" max="6" width="26" customWidth="1"/>
  </cols>
  <sheetData>
    <row r="1" ht="28" customHeight="1" spans="1:6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</row>
    <row r="2" ht="20" customHeight="1" spans="1:6" x14ac:dyDescent="0.25">
      <c r="A2" s="2" t="s">
        <v>27</v>
      </c>
      <c r="B2" s="2" t="s">
        <v>28</v>
      </c>
      <c r="C2" s="2">
        <v>640</v>
      </c>
      <c r="D2" s="2">
        <v>16</v>
      </c>
      <c r="E2" s="2" t="s">
        <v>29</v>
      </c>
      <c r="F2" s="2" t="s">
        <v>30</v>
      </c>
    </row>
    <row r="3" ht="20" customHeight="1" spans="1:6" x14ac:dyDescent="0.25">
      <c r="A3" s="2" t="s">
        <v>31</v>
      </c>
      <c r="B3" s="2" t="s">
        <v>32</v>
      </c>
      <c r="C3" s="2">
        <v>1280</v>
      </c>
      <c r="D3" s="2">
        <v>32</v>
      </c>
      <c r="E3" s="2" t="s">
        <v>33</v>
      </c>
      <c r="F3" s="2" t="s">
        <v>34</v>
      </c>
    </row>
    <row r="4" ht="20" customHeight="1" spans="1:6" x14ac:dyDescent="0.25">
      <c r="A4" s="2" t="s">
        <v>35</v>
      </c>
      <c r="B4" s="2" t="s">
        <v>36</v>
      </c>
      <c r="C4" s="2">
        <v>2688</v>
      </c>
      <c r="D4" s="2">
        <v>48</v>
      </c>
      <c r="E4" s="2" t="s">
        <v>37</v>
      </c>
      <c r="F4" s="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Synctile Production Systems</dc:creator>
  <dc:title/>
  <dc:subject/>
  <dc:description/>
  <cp:keywords/>
  <cp:category/>
  <cp:lastModifiedBy>Unknown</cp:lastModifiedBy>
  <dcterms:created xsi:type="dcterms:W3CDTF">2026-08-27T17:42:13Z</dcterms:created>
  <dcterms:modified xsi:type="dcterms:W3CDTF">2026-08-27T17:42:13Z</dcterms:modified>
</cp:coreProperties>
</file>